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aul\Documents\0My Files\0Good Files\Kiwanis\Website\MO-ARK News\"/>
    </mc:Choice>
  </mc:AlternateContent>
  <xr:revisionPtr revIDLastSave="0" documentId="8_{685C0329-2618-4A13-9C0C-8B544B9DFE6E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Admin -Jun 2019" sheetId="1" r:id="rId1"/>
    <sheet name="Service - Jun 2019" sheetId="2" r:id="rId2"/>
  </sheets>
  <definedNames>
    <definedName name="_xlnm.Print_Area" localSheetId="1">'Service - Jun 2019'!$A$1:$D$77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9" i="2" l="1"/>
  <c r="D68" i="2"/>
  <c r="D57" i="2"/>
  <c r="C57" i="2"/>
  <c r="C69" i="2" s="1"/>
  <c r="D40" i="2"/>
  <c r="C33" i="2"/>
  <c r="B33" i="2"/>
  <c r="D32" i="2"/>
  <c r="D31" i="2"/>
  <c r="D30" i="2"/>
  <c r="D29" i="2"/>
  <c r="D28" i="2"/>
  <c r="D27" i="2"/>
  <c r="D24" i="2"/>
  <c r="C22" i="2"/>
  <c r="C34" i="2" s="1"/>
  <c r="B22" i="2"/>
  <c r="B34" i="2" s="1"/>
  <c r="B70" i="2" s="1"/>
  <c r="B72" i="2" s="1"/>
  <c r="B74" i="2" s="1"/>
  <c r="D19" i="2"/>
  <c r="D18" i="2"/>
  <c r="D17" i="2"/>
  <c r="D15" i="2"/>
  <c r="D14" i="2"/>
  <c r="D12" i="2"/>
  <c r="B25" i="1"/>
  <c r="D24" i="1"/>
  <c r="F24" i="1" s="1"/>
  <c r="F23" i="1"/>
  <c r="E23" i="1"/>
  <c r="D22" i="1"/>
  <c r="F22" i="1" s="1"/>
  <c r="D21" i="1"/>
  <c r="F21" i="1" s="1"/>
  <c r="F20" i="1"/>
  <c r="E20" i="1"/>
  <c r="F19" i="1"/>
  <c r="E19" i="1"/>
  <c r="F18" i="1"/>
  <c r="E18" i="1"/>
  <c r="D17" i="1"/>
  <c r="C17" i="1"/>
  <c r="C25" i="1" s="1"/>
  <c r="C14" i="1"/>
  <c r="B14" i="1"/>
  <c r="D13" i="1"/>
  <c r="E13" i="1" s="1"/>
  <c r="D12" i="1"/>
  <c r="F12" i="1" s="1"/>
  <c r="F11" i="1"/>
  <c r="D11" i="1"/>
  <c r="E11" i="1" s="1"/>
  <c r="D10" i="1"/>
  <c r="F10" i="1" s="1"/>
  <c r="D9" i="1"/>
  <c r="F9" i="1" s="1"/>
  <c r="E10" i="1" l="1"/>
  <c r="D25" i="1"/>
  <c r="F25" i="1" s="1"/>
  <c r="B27" i="1"/>
  <c r="B29" i="1" s="1"/>
  <c r="D22" i="2"/>
  <c r="D34" i="2" s="1"/>
  <c r="D70" i="2" s="1"/>
  <c r="D72" i="2" s="1"/>
  <c r="D74" i="2" s="1"/>
  <c r="D33" i="2"/>
  <c r="D69" i="2"/>
  <c r="C70" i="2"/>
  <c r="C72" i="2" s="1"/>
  <c r="C27" i="1"/>
  <c r="C29" i="1" s="1"/>
  <c r="E12" i="1"/>
  <c r="F13" i="1"/>
  <c r="E17" i="1"/>
  <c r="E22" i="1"/>
  <c r="E9" i="1"/>
  <c r="E14" i="1" s="1"/>
  <c r="D14" i="1"/>
  <c r="F17" i="1"/>
  <c r="E21" i="1"/>
  <c r="E24" i="1"/>
  <c r="D27" i="1" l="1"/>
  <c r="D29" i="1" s="1"/>
  <c r="F14" i="1"/>
  <c r="E25" i="1"/>
</calcChain>
</file>

<file path=xl/sharedStrings.xml><?xml version="1.0" encoding="utf-8"?>
<sst xmlns="http://schemas.openxmlformats.org/spreadsheetml/2006/main" count="128" uniqueCount="105">
  <si>
    <t>Florissant Valley Kiwanis Treasurers Report</t>
  </si>
  <si>
    <t>Administrative Account Current Period: June 2019</t>
  </si>
  <si>
    <t>For the Nine Months Ended June 30, 2019</t>
  </si>
  <si>
    <t>Fiscal Year October 1, 2018 through September 30, 2019</t>
  </si>
  <si>
    <r>
      <t xml:space="preserve">Current </t>
    </r>
    <r>
      <rPr>
        <u/>
        <sz val="12"/>
        <rFont val="Arial"/>
        <family val="2"/>
      </rPr>
      <t>Period</t>
    </r>
  </si>
  <si>
    <r>
      <t xml:space="preserve">Year-to-Date </t>
    </r>
    <r>
      <rPr>
        <u/>
        <sz val="12"/>
        <rFont val="Arial"/>
        <family val="2"/>
      </rPr>
      <t>Actual</t>
    </r>
  </si>
  <si>
    <r>
      <t xml:space="preserve">Budget </t>
    </r>
    <r>
      <rPr>
        <u/>
        <sz val="12"/>
        <rFont val="Arial"/>
        <family val="2"/>
      </rPr>
      <t>Balance</t>
    </r>
  </si>
  <si>
    <r>
      <t xml:space="preserve">% of </t>
    </r>
    <r>
      <rPr>
        <u/>
        <sz val="12"/>
        <rFont val="Arial"/>
        <family val="2"/>
      </rPr>
      <t>Budget</t>
    </r>
  </si>
  <si>
    <t>Budget</t>
  </si>
  <si>
    <t>Revenue</t>
  </si>
  <si>
    <t>International Dues/District 7 Dues</t>
  </si>
  <si>
    <t>New Member Fees***</t>
  </si>
  <si>
    <t>Luncheon Receipts</t>
  </si>
  <si>
    <t>50/50</t>
  </si>
  <si>
    <t>Other*</t>
  </si>
  <si>
    <t>Total Revenue</t>
  </si>
  <si>
    <t>Expenses</t>
  </si>
  <si>
    <t>Luncheon Expenses</t>
  </si>
  <si>
    <t>Conference</t>
  </si>
  <si>
    <t>Training</t>
  </si>
  <si>
    <t>Carol Stroker Dues in University City</t>
  </si>
  <si>
    <t>Certificates, Pins, and Pens</t>
  </si>
  <si>
    <t>Other**</t>
  </si>
  <si>
    <t>Total Expense</t>
  </si>
  <si>
    <t>Excess (Deficit) of Revenue over Expenditures</t>
  </si>
  <si>
    <t>Beginning Balance</t>
  </si>
  <si>
    <t>Ending Balance</t>
  </si>
  <si>
    <t>Respectfully submitted,</t>
  </si>
  <si>
    <t>Treasurer</t>
  </si>
  <si>
    <t>Check #1034 - MO ARK Kiwanis/Advertisement</t>
  </si>
  <si>
    <t>Outstanding Checks as of July 18, 2019</t>
  </si>
  <si>
    <t xml:space="preserve"> </t>
  </si>
  <si>
    <t>Check #1024  Irma Jean's ($74.63) - 6/4/19</t>
  </si>
  <si>
    <t>Service Account Current Period: June 2019</t>
  </si>
  <si>
    <t>Current</t>
  </si>
  <si>
    <t>Year to</t>
  </si>
  <si>
    <t>Fundraising Revenue</t>
  </si>
  <si>
    <t>Period</t>
  </si>
  <si>
    <t>Date</t>
  </si>
  <si>
    <t>Harvest Fest</t>
  </si>
  <si>
    <t>Old Town Fall Festival</t>
  </si>
  <si>
    <t>Old News Boys</t>
  </si>
  <si>
    <r>
      <t xml:space="preserve">Cell Phones/Toner </t>
    </r>
    <r>
      <rPr>
        <sz val="10"/>
        <rFont val="Arial"/>
        <family val="2"/>
      </rPr>
      <t>(no expense)</t>
    </r>
  </si>
  <si>
    <r>
      <t xml:space="preserve">Winter Wonderland </t>
    </r>
    <r>
      <rPr>
        <sz val="10"/>
        <rFont val="Arial"/>
        <family val="2"/>
      </rPr>
      <t>(no expense)</t>
    </r>
  </si>
  <si>
    <t>Terri Lynn Nuts</t>
  </si>
  <si>
    <r>
      <t xml:space="preserve">Restaurant Fundraisers </t>
    </r>
    <r>
      <rPr>
        <sz val="10"/>
        <rFont val="Arial"/>
        <family val="2"/>
      </rPr>
      <t>(no expense)</t>
    </r>
  </si>
  <si>
    <t>Trivia Night</t>
  </si>
  <si>
    <t>Farmers Market</t>
  </si>
  <si>
    <t>Prayer Breakfast</t>
  </si>
  <si>
    <t>Kiwanis Peanut Day</t>
  </si>
  <si>
    <r>
      <t>Picture Painting</t>
    </r>
    <r>
      <rPr>
        <sz val="10"/>
        <rFont val="Arial"/>
        <family val="2"/>
      </rPr>
      <t xml:space="preserve"> (no expense)</t>
    </r>
  </si>
  <si>
    <r>
      <t>Unknown Fundraiser</t>
    </r>
    <r>
      <rPr>
        <sz val="10"/>
        <rFont val="Arial"/>
        <family val="2"/>
      </rPr>
      <t>*</t>
    </r>
  </si>
  <si>
    <t>Gifts</t>
  </si>
  <si>
    <t>Other</t>
  </si>
  <si>
    <t>Total Fundraising Revenue</t>
  </si>
  <si>
    <t>Fundraising Expense</t>
  </si>
  <si>
    <t>Total Fundraising Expense</t>
  </si>
  <si>
    <t>Net Income from Fundraising</t>
  </si>
  <si>
    <t>Charitable Contributions</t>
  </si>
  <si>
    <t>Boy Scouts (Northstar District)</t>
  </si>
  <si>
    <t>Girl Scouts</t>
  </si>
  <si>
    <t>Camp Wyman</t>
  </si>
  <si>
    <t>Key Club Scholarship</t>
  </si>
  <si>
    <t>Eliminate project</t>
  </si>
  <si>
    <r>
      <t>Kiwanis Intl. Foundation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(Childrens Fund)</t>
    </r>
  </si>
  <si>
    <t>Earl Collins Foundation</t>
  </si>
  <si>
    <t>MO-ARK Outreach</t>
  </si>
  <si>
    <t>Parents As Teachers</t>
  </si>
  <si>
    <t>Terrific Kid Program Supplies</t>
  </si>
  <si>
    <t>Backpack Food Supplies</t>
  </si>
  <si>
    <t>Ferguson-Florissant Homeless Fund</t>
  </si>
  <si>
    <t>Emergency relief</t>
  </si>
  <si>
    <t>Key Leader training</t>
  </si>
  <si>
    <t>PAKT</t>
  </si>
  <si>
    <t>HSD Foundation</t>
  </si>
  <si>
    <t>TEAM</t>
  </si>
  <si>
    <t>It's Your Birthday, Inc.</t>
  </si>
  <si>
    <t>Hazelwood Key Club's (3)</t>
  </si>
  <si>
    <t>Veterans Parade - supplies</t>
  </si>
  <si>
    <t>Angel Arms</t>
  </si>
  <si>
    <t>Room at the Inn</t>
  </si>
  <si>
    <t>MO-ARK Kiwanis Youth Camp</t>
  </si>
  <si>
    <t>Aktion Club</t>
  </si>
  <si>
    <t>North County Churches United</t>
  </si>
  <si>
    <t>Club insurance portion of dues</t>
  </si>
  <si>
    <t>NAACP Youth Fund</t>
  </si>
  <si>
    <t>Marygrove</t>
  </si>
  <si>
    <t>Crisis Nursery</t>
  </si>
  <si>
    <t>U. City new club sponsorship</t>
  </si>
  <si>
    <t>Book for StL Kids</t>
  </si>
  <si>
    <t>Miscellaneous*</t>
  </si>
  <si>
    <t>Total Charitable Contributions</t>
  </si>
  <si>
    <t>Net Income Less Charitable Contrib.</t>
  </si>
  <si>
    <t>Beginning Balance in Bank</t>
  </si>
  <si>
    <t>Ending Balance in Bank</t>
  </si>
  <si>
    <t>Eagle Scout Project Fund</t>
  </si>
  <si>
    <t>Available Balance</t>
  </si>
  <si>
    <t>Unknown Fundraiser*</t>
  </si>
  <si>
    <t>Usbourne Cards</t>
  </si>
  <si>
    <t>Usbourne Cards Fundraiser</t>
  </si>
  <si>
    <t>Check #1049  Boy Scouts ($250) - 6/25/19</t>
  </si>
  <si>
    <t>Check #1052  NCCU ($250) - 6/25/19</t>
  </si>
  <si>
    <t>Check #1054  Myra Talkington ($35) - 6/25/19</t>
  </si>
  <si>
    <t>Red indicates 6-month budget revision.</t>
  </si>
  <si>
    <t xml:space="preserve">Respectfully submitted,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</si>
</sst>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mm/dd/yy"/>
  </numFmts>
  <fonts count="1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sz val="9"/>
      <name val="Arial"/>
      <family val="2"/>
    </font>
    <font>
      <b/>
      <sz val="11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2" fillId="0" borderId="0" xfId="0" applyFont="1"/>
    <xf numFmtId="164" fontId="2" fillId="0" borderId="0" xfId="1" applyNumberFormat="1" applyFont="1" applyFill="1"/>
    <xf numFmtId="164" fontId="2" fillId="0" borderId="0" xfId="1" applyNumberFormat="1" applyFont="1"/>
    <xf numFmtId="39" fontId="2" fillId="0" borderId="0" xfId="0" applyNumberFormat="1" applyFont="1"/>
    <xf numFmtId="39" fontId="4" fillId="2" borderId="0" xfId="0" applyNumberFormat="1" applyFont="1" applyFill="1" applyAlignment="1">
      <alignment horizontal="center"/>
    </xf>
    <xf numFmtId="0" fontId="5" fillId="0" borderId="0" xfId="0" applyFont="1"/>
    <xf numFmtId="39" fontId="2" fillId="2" borderId="0" xfId="0" applyNumberFormat="1" applyFont="1" applyFill="1"/>
    <xf numFmtId="39" fontId="2" fillId="0" borderId="0" xfId="1" applyNumberFormat="1" applyFont="1" applyFill="1"/>
    <xf numFmtId="39" fontId="2" fillId="0" borderId="0" xfId="1" applyNumberFormat="1" applyFont="1"/>
    <xf numFmtId="10" fontId="2" fillId="0" borderId="0" xfId="0" applyNumberFormat="1" applyFont="1"/>
    <xf numFmtId="39" fontId="2" fillId="2" borderId="1" xfId="0" applyNumberFormat="1" applyFont="1" applyFill="1" applyBorder="1"/>
    <xf numFmtId="10" fontId="2" fillId="0" borderId="1" xfId="0" applyNumberFormat="1" applyFont="1" applyBorder="1"/>
    <xf numFmtId="0" fontId="5" fillId="0" borderId="2" xfId="0" applyFont="1" applyBorder="1"/>
    <xf numFmtId="39" fontId="2" fillId="2" borderId="2" xfId="0" applyNumberFormat="1" applyFont="1" applyFill="1" applyBorder="1"/>
    <xf numFmtId="39" fontId="2" fillId="0" borderId="2" xfId="1" applyNumberFormat="1" applyFont="1" applyFill="1" applyBorder="1"/>
    <xf numFmtId="39" fontId="2" fillId="0" borderId="2" xfId="1" applyNumberFormat="1" applyFont="1" applyBorder="1"/>
    <xf numFmtId="10" fontId="2" fillId="0" borderId="3" xfId="0" applyNumberFormat="1" applyFont="1" applyBorder="1"/>
    <xf numFmtId="10" fontId="2" fillId="0" borderId="2" xfId="0" applyNumberFormat="1" applyFont="1" applyBorder="1"/>
    <xf numFmtId="0" fontId="5" fillId="0" borderId="0" xfId="0" applyFont="1" applyAlignment="1">
      <alignment wrapText="1"/>
    </xf>
    <xf numFmtId="39" fontId="2" fillId="2" borderId="0" xfId="1" applyNumberFormat="1" applyFont="1" applyFill="1" applyAlignment="1">
      <alignment vertical="center"/>
    </xf>
    <xf numFmtId="39" fontId="2" fillId="0" borderId="0" xfId="1" applyNumberFormat="1" applyFont="1" applyFill="1" applyAlignment="1">
      <alignment vertical="center"/>
    </xf>
    <xf numFmtId="39" fontId="2" fillId="0" borderId="0" xfId="1" applyNumberFormat="1" applyFont="1" applyAlignment="1">
      <alignment vertical="center"/>
    </xf>
    <xf numFmtId="39" fontId="2" fillId="0" borderId="0" xfId="1" applyNumberFormat="1" applyFont="1" applyBorder="1" applyAlignment="1">
      <alignment vertical="center"/>
    </xf>
    <xf numFmtId="39" fontId="2" fillId="2" borderId="0" xfId="1" applyNumberFormat="1" applyFont="1" applyFill="1"/>
    <xf numFmtId="39" fontId="2" fillId="0" borderId="0" xfId="1" applyNumberFormat="1" applyFont="1" applyBorder="1"/>
    <xf numFmtId="0" fontId="5" fillId="0" borderId="2" xfId="0" applyFont="1" applyBorder="1" applyAlignment="1">
      <alignment vertical="center"/>
    </xf>
    <xf numFmtId="39" fontId="2" fillId="2" borderId="2" xfId="1" applyNumberFormat="1" applyFont="1" applyFill="1" applyBorder="1" applyAlignment="1">
      <alignment vertical="center"/>
    </xf>
    <xf numFmtId="39" fontId="2" fillId="0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164" fontId="1" fillId="0" borderId="0" xfId="1" applyNumberFormat="1" applyFont="1" applyFill="1" applyAlignment="1">
      <alignment horizontal="left" vertical="center"/>
    </xf>
    <xf numFmtId="164" fontId="1" fillId="0" borderId="0" xfId="1" applyNumberFormat="1" applyFont="1" applyFill="1" applyAlignment="1">
      <alignment horizontal="left"/>
    </xf>
    <xf numFmtId="165" fontId="2" fillId="0" borderId="0" xfId="0" applyNumberFormat="1" applyFont="1" applyAlignment="1">
      <alignment horizontal="left"/>
    </xf>
    <xf numFmtId="0" fontId="6" fillId="0" borderId="0" xfId="0" applyFont="1"/>
    <xf numFmtId="164" fontId="1" fillId="0" borderId="0" xfId="1" applyNumberFormat="1" applyFont="1" applyBorder="1"/>
    <xf numFmtId="164" fontId="0" fillId="0" borderId="0" xfId="1" applyNumberFormat="1" applyFont="1" applyFill="1" applyBorder="1" applyAlignment="1">
      <alignment horizontal="left"/>
    </xf>
    <xf numFmtId="0" fontId="2" fillId="0" borderId="0" xfId="0" applyFont="1" applyBorder="1"/>
    <xf numFmtId="0" fontId="7" fillId="0" borderId="0" xfId="0" applyFont="1"/>
    <xf numFmtId="39" fontId="1" fillId="0" borderId="0" xfId="0" applyNumberFormat="1" applyFont="1" applyBorder="1"/>
    <xf numFmtId="164" fontId="1" fillId="0" borderId="0" xfId="1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39" fontId="8" fillId="0" borderId="0" xfId="0" applyNumberFormat="1" applyFont="1" applyBorder="1"/>
    <xf numFmtId="0" fontId="9" fillId="0" borderId="0" xfId="0" applyFont="1"/>
    <xf numFmtId="39" fontId="1" fillId="0" borderId="0" xfId="1" applyNumberFormat="1" applyFont="1" applyBorder="1"/>
    <xf numFmtId="0" fontId="2" fillId="0" borderId="0" xfId="3" applyFont="1" applyFill="1" applyAlignment="1">
      <alignment vertical="center"/>
    </xf>
    <xf numFmtId="0" fontId="2" fillId="0" borderId="0" xfId="3" applyFont="1" applyAlignment="1">
      <alignment vertical="center"/>
    </xf>
    <xf numFmtId="0" fontId="10" fillId="0" borderId="0" xfId="0" applyFont="1" applyAlignment="1"/>
    <xf numFmtId="39" fontId="2" fillId="0" borderId="0" xfId="1" applyNumberFormat="1" applyFont="1" applyAlignment="1">
      <alignment horizontal="center" vertical="center"/>
    </xf>
    <xf numFmtId="39" fontId="4" fillId="0" borderId="0" xfId="1" applyNumberFormat="1" applyFont="1" applyFill="1" applyAlignment="1">
      <alignment horizontal="center" vertical="center"/>
    </xf>
    <xf numFmtId="0" fontId="11" fillId="0" borderId="0" xfId="3" applyFont="1" applyAlignment="1">
      <alignment horizontal="center" vertical="center"/>
    </xf>
    <xf numFmtId="39" fontId="4" fillId="2" borderId="0" xfId="1" applyNumberFormat="1" applyFont="1" applyFill="1" applyAlignment="1">
      <alignment horizontal="center" vertical="center"/>
    </xf>
    <xf numFmtId="39" fontId="4" fillId="0" borderId="0" xfId="1" applyNumberFormat="1" applyFont="1" applyAlignment="1">
      <alignment horizontal="center" vertical="center"/>
    </xf>
    <xf numFmtId="39" fontId="4" fillId="0" borderId="0" xfId="1" applyNumberFormat="1" applyFont="1" applyBorder="1" applyAlignment="1">
      <alignment horizontal="center" vertical="center"/>
    </xf>
    <xf numFmtId="39" fontId="2" fillId="3" borderId="0" xfId="1" applyNumberFormat="1" applyFont="1" applyFill="1" applyAlignment="1">
      <alignment vertical="center"/>
    </xf>
    <xf numFmtId="9" fontId="2" fillId="0" borderId="0" xfId="2" applyFont="1" applyFill="1" applyAlignment="1">
      <alignment vertical="center"/>
    </xf>
    <xf numFmtId="0" fontId="2" fillId="0" borderId="0" xfId="3" applyFont="1" applyBorder="1" applyAlignment="1">
      <alignment vertical="center"/>
    </xf>
    <xf numFmtId="39" fontId="2" fillId="3" borderId="0" xfId="1" applyNumberFormat="1" applyFont="1" applyFill="1" applyBorder="1" applyAlignment="1">
      <alignment vertical="center"/>
    </xf>
    <xf numFmtId="0" fontId="5" fillId="0" borderId="2" xfId="3" applyFont="1" applyBorder="1" applyAlignment="1">
      <alignment vertical="center"/>
    </xf>
    <xf numFmtId="39" fontId="2" fillId="3" borderId="2" xfId="1" applyNumberFormat="1" applyFont="1" applyFill="1" applyBorder="1" applyAlignment="1">
      <alignment vertical="center"/>
    </xf>
    <xf numFmtId="39" fontId="2" fillId="0" borderId="2" xfId="1" applyNumberFormat="1" applyFont="1" applyBorder="1" applyAlignment="1">
      <alignment vertical="center"/>
    </xf>
    <xf numFmtId="44" fontId="2" fillId="0" borderId="0" xfId="1" applyFont="1" applyAlignment="1">
      <alignment vertical="center"/>
    </xf>
    <xf numFmtId="0" fontId="11" fillId="0" borderId="0" xfId="3" applyFont="1" applyBorder="1" applyAlignment="1">
      <alignment horizontal="center"/>
    </xf>
    <xf numFmtId="39" fontId="2" fillId="0" borderId="0" xfId="1" applyNumberFormat="1" applyFont="1" applyFill="1" applyBorder="1" applyAlignment="1"/>
    <xf numFmtId="39" fontId="2" fillId="0" borderId="0" xfId="1" applyNumberFormat="1" applyFont="1" applyBorder="1" applyAlignment="1"/>
    <xf numFmtId="14" fontId="5" fillId="0" borderId="3" xfId="3" applyNumberFormat="1" applyFont="1" applyBorder="1" applyAlignment="1">
      <alignment vertical="center"/>
    </xf>
    <xf numFmtId="39" fontId="2" fillId="3" borderId="3" xfId="1" applyNumberFormat="1" applyFont="1" applyFill="1" applyBorder="1" applyAlignment="1">
      <alignment vertical="center"/>
    </xf>
    <xf numFmtId="39" fontId="2" fillId="0" borderId="3" xfId="1" applyNumberFormat="1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11" fillId="0" borderId="0" xfId="3" applyFont="1" applyBorder="1" applyAlignment="1">
      <alignment horizontal="center" vertical="center"/>
    </xf>
    <xf numFmtId="39" fontId="4" fillId="2" borderId="0" xfId="1" applyNumberFormat="1" applyFont="1" applyFill="1" applyBorder="1" applyAlignment="1">
      <alignment horizontal="center" vertical="center"/>
    </xf>
    <xf numFmtId="39" fontId="2" fillId="0" borderId="0" xfId="3" applyNumberFormat="1" applyFont="1" applyFill="1" applyAlignment="1">
      <alignment vertical="center"/>
    </xf>
    <xf numFmtId="39" fontId="12" fillId="2" borderId="0" xfId="1" applyNumberFormat="1" applyFont="1" applyFill="1" applyAlignment="1">
      <alignment vertical="center"/>
    </xf>
    <xf numFmtId="0" fontId="7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39" fontId="2" fillId="0" borderId="0" xfId="3" applyNumberFormat="1" applyFont="1" applyFill="1" applyBorder="1" applyAlignment="1">
      <alignment vertical="center"/>
    </xf>
    <xf numFmtId="9" fontId="2" fillId="0" borderId="0" xfId="2" applyFont="1" applyAlignment="1">
      <alignment vertical="center"/>
    </xf>
    <xf numFmtId="0" fontId="14" fillId="0" borderId="2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39" fontId="2" fillId="2" borderId="1" xfId="1" applyNumberFormat="1" applyFont="1" applyFill="1" applyBorder="1" applyAlignment="1">
      <alignment vertical="center"/>
    </xf>
    <xf numFmtId="39" fontId="2" fillId="0" borderId="1" xfId="1" applyNumberFormat="1" applyFont="1" applyFill="1" applyBorder="1" applyAlignment="1">
      <alignment vertical="center"/>
    </xf>
    <xf numFmtId="0" fontId="5" fillId="0" borderId="3" xfId="3" applyFont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39" fontId="2" fillId="2" borderId="4" xfId="1" applyNumberFormat="1" applyFont="1" applyFill="1" applyBorder="1" applyAlignment="1">
      <alignment vertical="center"/>
    </xf>
    <xf numFmtId="39" fontId="2" fillId="0" borderId="4" xfId="1" applyNumberFormat="1" applyFont="1" applyFill="1" applyBorder="1" applyAlignment="1">
      <alignment vertical="center"/>
    </xf>
    <xf numFmtId="39" fontId="2" fillId="2" borderId="0" xfId="1" applyNumberFormat="1" applyFont="1" applyFill="1" applyBorder="1" applyAlignment="1">
      <alignment vertical="center"/>
    </xf>
    <xf numFmtId="39" fontId="2" fillId="0" borderId="0" xfId="1" applyNumberFormat="1" applyFont="1" applyFill="1" applyBorder="1" applyAlignment="1">
      <alignment vertical="center"/>
    </xf>
    <xf numFmtId="165" fontId="4" fillId="0" borderId="0" xfId="0" applyNumberFormat="1" applyFont="1" applyAlignment="1">
      <alignment horizontal="left"/>
    </xf>
    <xf numFmtId="6" fontId="2" fillId="0" borderId="0" xfId="3" applyNumberFormat="1" applyFont="1" applyAlignment="1">
      <alignment vertical="center"/>
    </xf>
    <xf numFmtId="39" fontId="12" fillId="0" borderId="0" xfId="1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3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9" fontId="2" fillId="0" borderId="0" xfId="1" applyNumberFormat="1" applyFont="1" applyAlignment="1">
      <alignment horizontal="center" vertical="center"/>
    </xf>
    <xf numFmtId="0" fontId="2" fillId="0" borderId="0" xfId="3" applyFont="1" applyAlignment="1">
      <alignment horizontal="center"/>
    </xf>
    <xf numFmtId="15" fontId="2" fillId="0" borderId="0" xfId="3" applyNumberFormat="1" applyFont="1" applyFill="1" applyBorder="1" applyAlignment="1">
      <alignment horizontal="left"/>
    </xf>
    <xf numFmtId="0" fontId="2" fillId="0" borderId="0" xfId="3" applyFont="1" applyFill="1" applyBorder="1" applyAlignment="1">
      <alignment horizontal="left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zoomScale="128" zoomScaleNormal="115" workbookViewId="0">
      <selection activeCell="A32" sqref="A32"/>
    </sheetView>
  </sheetViews>
  <sheetFormatPr defaultColWidth="9.140625" defaultRowHeight="15" x14ac:dyDescent="0.2"/>
  <cols>
    <col min="1" max="1" width="38.42578125" style="1" customWidth="1"/>
    <col min="2" max="2" width="12.28515625" style="1" customWidth="1"/>
    <col min="3" max="3" width="11.28515625" style="2" customWidth="1"/>
    <col min="4" max="4" width="12.42578125" style="3" customWidth="1"/>
    <col min="5" max="5" width="11.7109375" style="1" customWidth="1"/>
    <col min="6" max="6" width="13.42578125" style="1" bestFit="1" customWidth="1"/>
    <col min="7" max="16384" width="9.140625" style="1"/>
  </cols>
  <sheetData>
    <row r="1" spans="1:6" x14ac:dyDescent="0.2">
      <c r="A1" s="90" t="s">
        <v>0</v>
      </c>
      <c r="B1" s="90"/>
      <c r="C1" s="90"/>
      <c r="D1" s="90"/>
      <c r="E1" s="90"/>
      <c r="F1" s="90"/>
    </row>
    <row r="2" spans="1:6" ht="20.25" x14ac:dyDescent="0.3">
      <c r="A2" s="91" t="s">
        <v>1</v>
      </c>
      <c r="B2" s="91"/>
      <c r="C2" s="91"/>
      <c r="D2" s="91"/>
      <c r="E2" s="91"/>
      <c r="F2" s="91"/>
    </row>
    <row r="3" spans="1:6" x14ac:dyDescent="0.2">
      <c r="A3" s="90" t="s">
        <v>2</v>
      </c>
      <c r="B3" s="90"/>
      <c r="C3" s="90"/>
      <c r="D3" s="90"/>
      <c r="E3" s="90"/>
      <c r="F3" s="90"/>
    </row>
    <row r="4" spans="1:6" x14ac:dyDescent="0.2">
      <c r="A4" s="90" t="s">
        <v>3</v>
      </c>
      <c r="B4" s="90"/>
      <c r="C4" s="90"/>
      <c r="D4" s="90"/>
      <c r="E4" s="90"/>
      <c r="F4" s="90"/>
    </row>
    <row r="5" spans="1:6" ht="5.45" customHeight="1" x14ac:dyDescent="0.2"/>
    <row r="6" spans="1:6" ht="15" customHeight="1" x14ac:dyDescent="0.2">
      <c r="B6" s="4"/>
      <c r="C6" s="92" t="s">
        <v>4</v>
      </c>
      <c r="D6" s="93" t="s">
        <v>5</v>
      </c>
      <c r="E6" s="94" t="s">
        <v>6</v>
      </c>
      <c r="F6" s="94" t="s">
        <v>7</v>
      </c>
    </row>
    <row r="7" spans="1:6" ht="30.75" customHeight="1" x14ac:dyDescent="0.2">
      <c r="B7" s="5" t="s">
        <v>8</v>
      </c>
      <c r="C7" s="92"/>
      <c r="D7" s="93"/>
      <c r="E7" s="94"/>
      <c r="F7" s="94"/>
    </row>
    <row r="8" spans="1:6" ht="15.75" x14ac:dyDescent="0.25">
      <c r="A8" s="6" t="s">
        <v>9</v>
      </c>
      <c r="B8" s="7"/>
    </row>
    <row r="9" spans="1:6" x14ac:dyDescent="0.2">
      <c r="A9" s="1" t="s">
        <v>10</v>
      </c>
      <c r="B9" s="7">
        <v>3884</v>
      </c>
      <c r="C9" s="8">
        <v>0</v>
      </c>
      <c r="D9" s="9">
        <f>1500</f>
        <v>1500</v>
      </c>
      <c r="E9" s="4">
        <f>B9-D9</f>
        <v>2384</v>
      </c>
      <c r="F9" s="10">
        <f t="shared" ref="F9:F14" si="0">D9/B9</f>
        <v>0.38619979402677651</v>
      </c>
    </row>
    <row r="10" spans="1:6" x14ac:dyDescent="0.2">
      <c r="A10" s="1" t="s">
        <v>11</v>
      </c>
      <c r="B10" s="7">
        <v>420</v>
      </c>
      <c r="C10" s="8">
        <v>0</v>
      </c>
      <c r="D10" s="9">
        <f>100+100+100+70</f>
        <v>370</v>
      </c>
      <c r="E10" s="4">
        <f>B10-D10</f>
        <v>50</v>
      </c>
      <c r="F10" s="10">
        <f t="shared" si="0"/>
        <v>0.88095238095238093</v>
      </c>
    </row>
    <row r="11" spans="1:6" x14ac:dyDescent="0.2">
      <c r="A11" s="1" t="s">
        <v>12</v>
      </c>
      <c r="B11" s="7">
        <v>3000</v>
      </c>
      <c r="C11" s="8">
        <v>0</v>
      </c>
      <c r="D11" s="9">
        <f>390+160+120+20+180+150</f>
        <v>1020</v>
      </c>
      <c r="E11" s="4">
        <f>B11-D11</f>
        <v>1980</v>
      </c>
      <c r="F11" s="10">
        <f t="shared" si="0"/>
        <v>0.34</v>
      </c>
    </row>
    <row r="12" spans="1:6" x14ac:dyDescent="0.2">
      <c r="A12" s="1" t="s">
        <v>13</v>
      </c>
      <c r="B12" s="7">
        <v>200</v>
      </c>
      <c r="C12" s="8">
        <v>23</v>
      </c>
      <c r="D12" s="9">
        <f>19+7+14+7.5+16+8+15+7.5+23</f>
        <v>117</v>
      </c>
      <c r="E12" s="4">
        <f>B12-D12</f>
        <v>83</v>
      </c>
      <c r="F12" s="10">
        <f t="shared" si="0"/>
        <v>0.58499999999999996</v>
      </c>
    </row>
    <row r="13" spans="1:6" x14ac:dyDescent="0.2">
      <c r="A13" s="1" t="s">
        <v>14</v>
      </c>
      <c r="B13" s="11">
        <v>250</v>
      </c>
      <c r="C13" s="8">
        <v>0</v>
      </c>
      <c r="D13" s="9">
        <f>10+40</f>
        <v>50</v>
      </c>
      <c r="E13" s="4">
        <f>B13-D13</f>
        <v>200</v>
      </c>
      <c r="F13" s="12">
        <f t="shared" si="0"/>
        <v>0.2</v>
      </c>
    </row>
    <row r="14" spans="1:6" ht="16.5" thickBot="1" x14ac:dyDescent="0.3">
      <c r="A14" s="13" t="s">
        <v>15</v>
      </c>
      <c r="B14" s="14">
        <f>SUM(B9:B13)</f>
        <v>7754</v>
      </c>
      <c r="C14" s="15">
        <f>SUM(C9:C13)</f>
        <v>23</v>
      </c>
      <c r="D14" s="16">
        <f>SUM(D9:D13)</f>
        <v>3057</v>
      </c>
      <c r="E14" s="16">
        <f>SUM(E9:E13)</f>
        <v>4697</v>
      </c>
      <c r="F14" s="17">
        <f t="shared" si="0"/>
        <v>0.3942481299974207</v>
      </c>
    </row>
    <row r="15" spans="1:6" ht="5.45" customHeight="1" thickTop="1" x14ac:dyDescent="0.2">
      <c r="B15" s="7"/>
      <c r="C15" s="8"/>
      <c r="D15" s="9"/>
    </row>
    <row r="16" spans="1:6" ht="15.75" x14ac:dyDescent="0.25">
      <c r="A16" s="6" t="s">
        <v>16</v>
      </c>
      <c r="B16" s="7"/>
      <c r="C16" s="8"/>
      <c r="D16" s="9"/>
    </row>
    <row r="17" spans="1:6" x14ac:dyDescent="0.2">
      <c r="A17" s="1" t="s">
        <v>17</v>
      </c>
      <c r="B17" s="7">
        <v>2475</v>
      </c>
      <c r="C17" s="8">
        <f>74.63+32</f>
        <v>106.63</v>
      </c>
      <c r="D17" s="9">
        <f>321.75+148.5+107.25+132+74.63+32</f>
        <v>816.13</v>
      </c>
      <c r="E17" s="4">
        <f t="shared" ref="E17:E23" si="1">B17-D17</f>
        <v>1658.87</v>
      </c>
      <c r="F17" s="10">
        <f>D17/B17</f>
        <v>0.32974949494949496</v>
      </c>
    </row>
    <row r="18" spans="1:6" x14ac:dyDescent="0.2">
      <c r="A18" s="1" t="s">
        <v>18</v>
      </c>
      <c r="B18" s="7">
        <v>250</v>
      </c>
      <c r="C18" s="8">
        <v>0</v>
      </c>
      <c r="D18" s="9">
        <v>0</v>
      </c>
      <c r="E18" s="4">
        <f t="shared" si="1"/>
        <v>250</v>
      </c>
      <c r="F18" s="10">
        <f t="shared" ref="F18:F23" si="2">D18/B18</f>
        <v>0</v>
      </c>
    </row>
    <row r="19" spans="1:6" x14ac:dyDescent="0.2">
      <c r="A19" s="1" t="s">
        <v>19</v>
      </c>
      <c r="B19" s="7">
        <v>100</v>
      </c>
      <c r="C19" s="8">
        <v>0</v>
      </c>
      <c r="D19" s="9">
        <v>0</v>
      </c>
      <c r="E19" s="4">
        <f t="shared" si="1"/>
        <v>100</v>
      </c>
      <c r="F19" s="10">
        <f t="shared" si="2"/>
        <v>0</v>
      </c>
    </row>
    <row r="20" spans="1:6" x14ac:dyDescent="0.2">
      <c r="A20" s="1" t="s">
        <v>10</v>
      </c>
      <c r="B20" s="7">
        <v>3767</v>
      </c>
      <c r="C20" s="8">
        <v>0</v>
      </c>
      <c r="D20" s="9">
        <v>3767</v>
      </c>
      <c r="E20" s="4">
        <f t="shared" si="1"/>
        <v>0</v>
      </c>
      <c r="F20" s="10">
        <f t="shared" si="2"/>
        <v>1</v>
      </c>
    </row>
    <row r="21" spans="1:6" x14ac:dyDescent="0.2">
      <c r="A21" s="1" t="s">
        <v>11</v>
      </c>
      <c r="B21" s="7">
        <v>420</v>
      </c>
      <c r="C21" s="8">
        <v>0</v>
      </c>
      <c r="D21" s="9">
        <f>210+70+70</f>
        <v>350</v>
      </c>
      <c r="E21" s="4">
        <f t="shared" si="1"/>
        <v>70</v>
      </c>
      <c r="F21" s="10">
        <f t="shared" si="2"/>
        <v>0.83333333333333337</v>
      </c>
    </row>
    <row r="22" spans="1:6" x14ac:dyDescent="0.2">
      <c r="A22" s="1" t="s">
        <v>20</v>
      </c>
      <c r="B22" s="7">
        <v>100</v>
      </c>
      <c r="C22" s="8">
        <v>0</v>
      </c>
      <c r="D22" s="9">
        <f>100+15</f>
        <v>115</v>
      </c>
      <c r="E22" s="4">
        <f t="shared" si="1"/>
        <v>-15</v>
      </c>
      <c r="F22" s="10">
        <f t="shared" si="2"/>
        <v>1.1499999999999999</v>
      </c>
    </row>
    <row r="23" spans="1:6" x14ac:dyDescent="0.2">
      <c r="A23" s="1" t="s">
        <v>21</v>
      </c>
      <c r="B23" s="7">
        <v>125</v>
      </c>
      <c r="C23" s="8">
        <v>0</v>
      </c>
      <c r="D23" s="9">
        <v>0</v>
      </c>
      <c r="E23" s="4">
        <f t="shared" si="1"/>
        <v>125</v>
      </c>
      <c r="F23" s="10">
        <f t="shared" si="2"/>
        <v>0</v>
      </c>
    </row>
    <row r="24" spans="1:6" x14ac:dyDescent="0.2">
      <c r="A24" s="1" t="s">
        <v>22</v>
      </c>
      <c r="B24" s="11">
        <v>710</v>
      </c>
      <c r="C24" s="8">
        <v>30</v>
      </c>
      <c r="D24" s="9">
        <f>210+100+55.21+105.96+77+30</f>
        <v>578.16999999999996</v>
      </c>
      <c r="E24" s="4">
        <f>B24-D24</f>
        <v>131.83000000000004</v>
      </c>
      <c r="F24" s="12">
        <f>D24/B24</f>
        <v>0.81432394366197181</v>
      </c>
    </row>
    <row r="25" spans="1:6" ht="16.5" thickBot="1" x14ac:dyDescent="0.3">
      <c r="A25" s="13" t="s">
        <v>23</v>
      </c>
      <c r="B25" s="14">
        <f>SUM(B17:B24)</f>
        <v>7947</v>
      </c>
      <c r="C25" s="15">
        <f>SUM(C17:C24)</f>
        <v>136.63</v>
      </c>
      <c r="D25" s="16">
        <f>SUM(D17:D24)</f>
        <v>5626.3</v>
      </c>
      <c r="E25" s="16">
        <f>SUM(E17:E24)</f>
        <v>2320.6999999999998</v>
      </c>
      <c r="F25" s="18">
        <f>D25/B25</f>
        <v>0.70797785327796658</v>
      </c>
    </row>
    <row r="26" spans="1:6" ht="5.45" customHeight="1" thickTop="1" x14ac:dyDescent="0.2">
      <c r="B26" s="7"/>
      <c r="C26" s="8"/>
      <c r="D26" s="9"/>
    </row>
    <row r="27" spans="1:6" ht="31.5" customHeight="1" x14ac:dyDescent="0.25">
      <c r="A27" s="19" t="s">
        <v>24</v>
      </c>
      <c r="B27" s="20">
        <f>B14-B25</f>
        <v>-193</v>
      </c>
      <c r="C27" s="21">
        <f>C14-C25</f>
        <v>-113.63</v>
      </c>
      <c r="D27" s="22">
        <f>D14-D25</f>
        <v>-2569.3000000000002</v>
      </c>
      <c r="E27" s="23"/>
    </row>
    <row r="28" spans="1:6" ht="15.75" x14ac:dyDescent="0.25">
      <c r="A28" s="6" t="s">
        <v>25</v>
      </c>
      <c r="B28" s="24">
        <v>4631.62</v>
      </c>
      <c r="C28" s="8">
        <v>2175.9499999999998</v>
      </c>
      <c r="D28" s="8">
        <v>4631.62</v>
      </c>
      <c r="E28" s="25"/>
    </row>
    <row r="29" spans="1:6" s="29" customFormat="1" ht="16.5" thickBot="1" x14ac:dyDescent="0.25">
      <c r="A29" s="26" t="s">
        <v>26</v>
      </c>
      <c r="B29" s="27">
        <f>SUM(B27:B28)</f>
        <v>4438.62</v>
      </c>
      <c r="C29" s="28">
        <f>SUM(C27:C28)</f>
        <v>2062.3199999999997</v>
      </c>
      <c r="D29" s="28">
        <f>SUM(D27:D28)</f>
        <v>2062.3199999999997</v>
      </c>
      <c r="E29" s="23"/>
    </row>
    <row r="30" spans="1:6" ht="5.45" customHeight="1" thickTop="1" x14ac:dyDescent="0.2"/>
    <row r="31" spans="1:6" x14ac:dyDescent="0.2">
      <c r="A31" s="1" t="s">
        <v>27</v>
      </c>
      <c r="B31" s="3"/>
      <c r="C31" s="30"/>
      <c r="D31" s="31"/>
    </row>
    <row r="32" spans="1:6" ht="15" customHeight="1" x14ac:dyDescent="0.2">
      <c r="C32" s="30"/>
      <c r="D32" s="32"/>
    </row>
    <row r="33" spans="1:6" s="29" customFormat="1" ht="15" customHeight="1" x14ac:dyDescent="0.2">
      <c r="A33" s="1" t="s">
        <v>28</v>
      </c>
    </row>
    <row r="34" spans="1:6" s="29" customFormat="1" ht="15" customHeight="1" x14ac:dyDescent="0.2">
      <c r="A34" s="33">
        <v>43677</v>
      </c>
      <c r="B34" s="3"/>
    </row>
    <row r="36" spans="1:6" x14ac:dyDescent="0.2">
      <c r="A36" s="1" t="s">
        <v>22</v>
      </c>
    </row>
    <row r="37" spans="1:6" x14ac:dyDescent="0.2">
      <c r="A37" s="1" t="s">
        <v>29</v>
      </c>
    </row>
    <row r="39" spans="1:6" x14ac:dyDescent="0.2">
      <c r="A39" s="34" t="s">
        <v>30</v>
      </c>
      <c r="B39" s="35"/>
      <c r="C39" s="36" t="s">
        <v>31</v>
      </c>
      <c r="D39" s="37"/>
      <c r="E39" s="37"/>
      <c r="F39" s="37"/>
    </row>
    <row r="40" spans="1:6" x14ac:dyDescent="0.2">
      <c r="A40" s="38" t="s">
        <v>32</v>
      </c>
      <c r="B40" s="39"/>
      <c r="C40" s="40"/>
      <c r="D40" s="40"/>
      <c r="E40" s="40"/>
      <c r="F40" s="40"/>
    </row>
    <row r="41" spans="1:6" x14ac:dyDescent="0.2">
      <c r="A41" s="41"/>
      <c r="B41" s="39"/>
      <c r="C41" s="40"/>
      <c r="D41" s="40"/>
      <c r="E41" s="40"/>
      <c r="F41" s="40"/>
    </row>
    <row r="42" spans="1:6" x14ac:dyDescent="0.2">
      <c r="A42" s="34"/>
      <c r="B42" s="42"/>
      <c r="C42" s="40"/>
      <c r="D42" s="40"/>
      <c r="E42" s="40"/>
      <c r="F42" s="40"/>
    </row>
    <row r="43" spans="1:6" x14ac:dyDescent="0.2">
      <c r="A43" s="43"/>
      <c r="B43" s="39"/>
      <c r="C43" s="40"/>
      <c r="D43" s="40"/>
      <c r="E43" s="40"/>
      <c r="F43" s="40"/>
    </row>
    <row r="44" spans="1:6" x14ac:dyDescent="0.2">
      <c r="A44" s="43"/>
      <c r="B44" s="44"/>
      <c r="C44" s="40"/>
      <c r="D44" s="40"/>
      <c r="E44" s="40"/>
      <c r="F44" s="40"/>
    </row>
    <row r="45" spans="1:6" x14ac:dyDescent="0.2">
      <c r="A45" s="43"/>
      <c r="B45" s="44"/>
      <c r="C45" s="40"/>
      <c r="D45" s="40"/>
      <c r="E45" s="40"/>
      <c r="F45" s="40"/>
    </row>
    <row r="46" spans="1:6" x14ac:dyDescent="0.2">
      <c r="B46" s="44"/>
      <c r="C46" s="40"/>
      <c r="D46" s="40"/>
      <c r="E46" s="40"/>
      <c r="F46" s="40"/>
    </row>
    <row r="47" spans="1:6" x14ac:dyDescent="0.2">
      <c r="A47" s="34"/>
      <c r="B47" s="42"/>
      <c r="C47" s="40"/>
      <c r="D47" s="40"/>
      <c r="E47" s="40"/>
      <c r="F47" s="40"/>
    </row>
    <row r="48" spans="1:6" x14ac:dyDescent="0.2">
      <c r="A48" s="38"/>
      <c r="B48" s="39"/>
      <c r="C48" s="40"/>
      <c r="D48" s="40"/>
      <c r="E48" s="40"/>
      <c r="F48" s="40"/>
    </row>
    <row r="49" spans="3:4" x14ac:dyDescent="0.2">
      <c r="C49" s="1"/>
      <c r="D49" s="1"/>
    </row>
    <row r="50" spans="3:4" x14ac:dyDescent="0.2">
      <c r="C50" s="1"/>
      <c r="D50" s="1"/>
    </row>
    <row r="51" spans="3:4" x14ac:dyDescent="0.2">
      <c r="C51" s="1"/>
    </row>
    <row r="52" spans="3:4" x14ac:dyDescent="0.2">
      <c r="C52" s="1"/>
    </row>
  </sheetData>
  <mergeCells count="8">
    <mergeCell ref="A1:F1"/>
    <mergeCell ref="A2:F2"/>
    <mergeCell ref="A3:F3"/>
    <mergeCell ref="A4:F4"/>
    <mergeCell ref="C6:C7"/>
    <mergeCell ref="D6:D7"/>
    <mergeCell ref="E6:E7"/>
    <mergeCell ref="F6:F7"/>
  </mergeCells>
  <printOptions horizontalCentered="1"/>
  <pageMargins left="0" right="0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8"/>
  <sheetViews>
    <sheetView topLeftCell="A65" zoomScale="120" zoomScaleNormal="120" zoomScaleSheetLayoutView="96" workbookViewId="0">
      <selection activeCell="A76" sqref="A76"/>
    </sheetView>
  </sheetViews>
  <sheetFormatPr defaultColWidth="9.140625" defaultRowHeight="14.25" customHeight="1" x14ac:dyDescent="0.2"/>
  <cols>
    <col min="1" max="1" width="36.42578125" style="46" customWidth="1"/>
    <col min="2" max="2" width="12.28515625" style="21" customWidth="1"/>
    <col min="3" max="4" width="12.28515625" style="22" customWidth="1"/>
    <col min="5" max="5" width="13.42578125" style="45" customWidth="1"/>
    <col min="6" max="6" width="13.7109375" style="46" bestFit="1" customWidth="1"/>
    <col min="7" max="16384" width="9.140625" style="46"/>
  </cols>
  <sheetData>
    <row r="1" spans="1:7" ht="16.5" customHeight="1" x14ac:dyDescent="0.2">
      <c r="A1" s="95" t="s">
        <v>0</v>
      </c>
      <c r="B1" s="95"/>
      <c r="C1" s="95"/>
      <c r="D1" s="95"/>
    </row>
    <row r="2" spans="1:7" ht="16.5" customHeight="1" x14ac:dyDescent="0.25">
      <c r="A2" s="96" t="s">
        <v>33</v>
      </c>
      <c r="B2" s="96"/>
      <c r="C2" s="96"/>
      <c r="D2" s="96"/>
      <c r="E2" s="47"/>
      <c r="F2" s="47"/>
    </row>
    <row r="3" spans="1:7" ht="19.5" customHeight="1" x14ac:dyDescent="0.2">
      <c r="A3" s="97" t="s">
        <v>2</v>
      </c>
      <c r="B3" s="97"/>
      <c r="C3" s="97"/>
      <c r="D3" s="97"/>
    </row>
    <row r="4" spans="1:7" ht="14.25" customHeight="1" x14ac:dyDescent="0.2">
      <c r="A4" s="98" t="s">
        <v>3</v>
      </c>
      <c r="B4" s="98"/>
      <c r="C4" s="98"/>
      <c r="D4" s="98"/>
    </row>
    <row r="5" spans="1:7" ht="14.25" customHeight="1" x14ac:dyDescent="0.2">
      <c r="C5" s="48" t="s">
        <v>34</v>
      </c>
      <c r="D5" s="48" t="s">
        <v>35</v>
      </c>
      <c r="G5" s="49"/>
    </row>
    <row r="6" spans="1:7" ht="14.25" customHeight="1" x14ac:dyDescent="0.2">
      <c r="A6" s="50" t="s">
        <v>36</v>
      </c>
      <c r="B6" s="51" t="s">
        <v>8</v>
      </c>
      <c r="C6" s="52" t="s">
        <v>37</v>
      </c>
      <c r="D6" s="53" t="s">
        <v>38</v>
      </c>
    </row>
    <row r="7" spans="1:7" ht="14.25" customHeight="1" x14ac:dyDescent="0.2">
      <c r="A7" s="46" t="s">
        <v>39</v>
      </c>
      <c r="B7" s="54">
        <v>1100</v>
      </c>
      <c r="C7" s="22">
        <v>0</v>
      </c>
      <c r="D7" s="22">
        <v>0</v>
      </c>
      <c r="E7" s="55"/>
    </row>
    <row r="8" spans="1:7" ht="14.25" customHeight="1" x14ac:dyDescent="0.2">
      <c r="A8" s="46" t="s">
        <v>40</v>
      </c>
      <c r="B8" s="54">
        <v>0</v>
      </c>
      <c r="C8" s="22">
        <v>0</v>
      </c>
      <c r="D8" s="22">
        <v>0</v>
      </c>
      <c r="E8" s="55"/>
    </row>
    <row r="9" spans="1:7" ht="14.25" customHeight="1" x14ac:dyDescent="0.2">
      <c r="A9" s="56" t="s">
        <v>41</v>
      </c>
      <c r="B9" s="57">
        <v>550</v>
      </c>
      <c r="C9" s="23">
        <v>0</v>
      </c>
      <c r="D9" s="23">
        <v>0</v>
      </c>
      <c r="E9" s="55"/>
    </row>
    <row r="10" spans="1:7" ht="14.25" customHeight="1" x14ac:dyDescent="0.2">
      <c r="A10" s="56" t="s">
        <v>42</v>
      </c>
      <c r="B10" s="57">
        <v>50</v>
      </c>
      <c r="C10" s="23">
        <v>0</v>
      </c>
      <c r="D10" s="23">
        <v>0</v>
      </c>
      <c r="E10" s="55"/>
    </row>
    <row r="11" spans="1:7" ht="14.25" customHeight="1" x14ac:dyDescent="0.2">
      <c r="A11" s="56" t="s">
        <v>43</v>
      </c>
      <c r="B11" s="57">
        <v>0</v>
      </c>
      <c r="C11" s="23">
        <v>0</v>
      </c>
      <c r="D11" s="23">
        <v>500</v>
      </c>
      <c r="E11" s="55"/>
    </row>
    <row r="12" spans="1:7" ht="14.25" customHeight="1" x14ac:dyDescent="0.2">
      <c r="A12" s="56" t="s">
        <v>44</v>
      </c>
      <c r="B12" s="57">
        <v>1370</v>
      </c>
      <c r="C12" s="23">
        <v>0</v>
      </c>
      <c r="D12" s="23">
        <f>1269+107</f>
        <v>1376</v>
      </c>
      <c r="E12" s="55"/>
    </row>
    <row r="13" spans="1:7" ht="14.25" customHeight="1" x14ac:dyDescent="0.2">
      <c r="A13" s="56" t="s">
        <v>45</v>
      </c>
      <c r="B13" s="57">
        <v>0</v>
      </c>
      <c r="C13" s="23">
        <v>0</v>
      </c>
      <c r="D13" s="23">
        <v>0</v>
      </c>
      <c r="E13" s="55"/>
    </row>
    <row r="14" spans="1:7" ht="14.25" customHeight="1" x14ac:dyDescent="0.2">
      <c r="A14" s="56" t="s">
        <v>46</v>
      </c>
      <c r="B14" s="57">
        <v>7055</v>
      </c>
      <c r="C14" s="23">
        <v>0</v>
      </c>
      <c r="D14" s="23">
        <f>50+160+160+1060+7567+140</f>
        <v>9137</v>
      </c>
      <c r="E14" s="55"/>
    </row>
    <row r="15" spans="1:7" ht="14.25" customHeight="1" x14ac:dyDescent="0.2">
      <c r="A15" s="56" t="s">
        <v>47</v>
      </c>
      <c r="B15" s="57">
        <v>450</v>
      </c>
      <c r="C15" s="23">
        <v>0</v>
      </c>
      <c r="D15" s="23">
        <f>125+63.5</f>
        <v>188.5</v>
      </c>
      <c r="E15" s="55"/>
    </row>
    <row r="16" spans="1:7" ht="14.25" customHeight="1" x14ac:dyDescent="0.2">
      <c r="A16" s="56" t="s">
        <v>48</v>
      </c>
      <c r="B16" s="57">
        <v>4185</v>
      </c>
      <c r="C16" s="23">
        <v>0</v>
      </c>
      <c r="D16" s="23">
        <v>540</v>
      </c>
      <c r="E16" s="55"/>
    </row>
    <row r="17" spans="1:7" ht="14.25" customHeight="1" x14ac:dyDescent="0.2">
      <c r="A17" s="56" t="s">
        <v>49</v>
      </c>
      <c r="B17" s="57">
        <v>800</v>
      </c>
      <c r="C17" s="23">
        <v>0</v>
      </c>
      <c r="D17" s="23">
        <f>453.48</f>
        <v>453.48</v>
      </c>
      <c r="E17" s="55"/>
    </row>
    <row r="18" spans="1:7" ht="14.25" customHeight="1" x14ac:dyDescent="0.2">
      <c r="A18" s="56" t="s">
        <v>50</v>
      </c>
      <c r="B18" s="57">
        <v>400</v>
      </c>
      <c r="C18" s="23">
        <v>0</v>
      </c>
      <c r="D18" s="23">
        <f>380</f>
        <v>380</v>
      </c>
      <c r="E18" s="55"/>
    </row>
    <row r="19" spans="1:7" ht="14.25" customHeight="1" x14ac:dyDescent="0.2">
      <c r="A19" s="56" t="s">
        <v>51</v>
      </c>
      <c r="B19" s="57">
        <v>648</v>
      </c>
      <c r="C19" s="23">
        <v>240</v>
      </c>
      <c r="D19" s="23">
        <f>348.4+240</f>
        <v>588.4</v>
      </c>
      <c r="E19" s="55"/>
    </row>
    <row r="20" spans="1:7" ht="14.25" customHeight="1" x14ac:dyDescent="0.2">
      <c r="A20" s="56" t="s">
        <v>52</v>
      </c>
      <c r="B20" s="57">
        <v>0</v>
      </c>
      <c r="C20" s="23">
        <v>0</v>
      </c>
      <c r="D20" s="23">
        <v>200</v>
      </c>
      <c r="E20" s="55"/>
    </row>
    <row r="21" spans="1:7" ht="14.25" customHeight="1" x14ac:dyDescent="0.2">
      <c r="A21" s="46" t="s">
        <v>53</v>
      </c>
      <c r="B21" s="57">
        <v>0</v>
      </c>
      <c r="C21" s="23">
        <v>0</v>
      </c>
      <c r="D21" s="23">
        <v>0</v>
      </c>
      <c r="E21" s="55"/>
    </row>
    <row r="22" spans="1:7" ht="14.25" customHeight="1" thickBot="1" x14ac:dyDescent="0.25">
      <c r="A22" s="58" t="s">
        <v>54</v>
      </c>
      <c r="B22" s="59">
        <f>SUM(B7:B21)</f>
        <v>16608</v>
      </c>
      <c r="C22" s="60">
        <f>SUM(C7:C21)</f>
        <v>240</v>
      </c>
      <c r="D22" s="60">
        <f>SUM(D7:D21)</f>
        <v>13363.38</v>
      </c>
      <c r="E22" s="55"/>
      <c r="F22" s="61"/>
      <c r="G22" s="55"/>
    </row>
    <row r="23" spans="1:7" ht="23.1" customHeight="1" thickTop="1" x14ac:dyDescent="0.25">
      <c r="A23" s="62" t="s">
        <v>55</v>
      </c>
      <c r="B23" s="63"/>
      <c r="C23" s="64"/>
      <c r="D23" s="64"/>
    </row>
    <row r="24" spans="1:7" ht="14.25" customHeight="1" x14ac:dyDescent="0.2">
      <c r="A24" s="46" t="s">
        <v>39</v>
      </c>
      <c r="B24" s="54">
        <v>650</v>
      </c>
      <c r="C24" s="22">
        <v>0</v>
      </c>
      <c r="D24" s="22">
        <f>45</f>
        <v>45</v>
      </c>
      <c r="E24" s="55"/>
    </row>
    <row r="25" spans="1:7" ht="14.25" customHeight="1" x14ac:dyDescent="0.2">
      <c r="A25" s="46" t="s">
        <v>40</v>
      </c>
      <c r="B25" s="54">
        <v>55</v>
      </c>
      <c r="C25" s="22">
        <v>55</v>
      </c>
      <c r="D25" s="22">
        <v>55</v>
      </c>
      <c r="E25" s="55"/>
    </row>
    <row r="26" spans="1:7" ht="14.25" customHeight="1" x14ac:dyDescent="0.2">
      <c r="A26" s="56" t="s">
        <v>41</v>
      </c>
      <c r="B26" s="57">
        <v>550</v>
      </c>
      <c r="C26" s="23">
        <v>0</v>
      </c>
      <c r="D26" s="23">
        <v>0</v>
      </c>
      <c r="E26" s="55"/>
    </row>
    <row r="27" spans="1:7" ht="14.25" customHeight="1" x14ac:dyDescent="0.2">
      <c r="A27" s="56" t="s">
        <v>44</v>
      </c>
      <c r="B27" s="57">
        <v>1100</v>
      </c>
      <c r="C27" s="23">
        <v>0</v>
      </c>
      <c r="D27" s="23">
        <f>998.72</f>
        <v>998.72</v>
      </c>
      <c r="E27" s="55"/>
    </row>
    <row r="28" spans="1:7" ht="14.25" customHeight="1" x14ac:dyDescent="0.2">
      <c r="A28" s="56" t="s">
        <v>46</v>
      </c>
      <c r="B28" s="57">
        <v>600</v>
      </c>
      <c r="C28" s="23">
        <v>35</v>
      </c>
      <c r="D28" s="23">
        <f>62.5+600+25+49.11-300+35</f>
        <v>471.61</v>
      </c>
      <c r="E28" s="55"/>
    </row>
    <row r="29" spans="1:7" ht="14.25" customHeight="1" x14ac:dyDescent="0.2">
      <c r="A29" s="56" t="s">
        <v>47</v>
      </c>
      <c r="B29" s="57">
        <v>330</v>
      </c>
      <c r="C29" s="23">
        <v>0</v>
      </c>
      <c r="D29" s="23">
        <f>42.18</f>
        <v>42.18</v>
      </c>
    </row>
    <row r="30" spans="1:7" ht="14.25" customHeight="1" x14ac:dyDescent="0.2">
      <c r="A30" s="56" t="s">
        <v>48</v>
      </c>
      <c r="B30" s="57">
        <v>3885</v>
      </c>
      <c r="C30" s="23">
        <v>250</v>
      </c>
      <c r="D30" s="23">
        <f>250</f>
        <v>250</v>
      </c>
    </row>
    <row r="31" spans="1:7" ht="14.25" customHeight="1" x14ac:dyDescent="0.2">
      <c r="A31" s="56" t="s">
        <v>49</v>
      </c>
      <c r="B31" s="57">
        <v>185</v>
      </c>
      <c r="C31" s="23">
        <v>0</v>
      </c>
      <c r="D31" s="23">
        <f>94.31</f>
        <v>94.31</v>
      </c>
    </row>
    <row r="32" spans="1:7" ht="14.25" customHeight="1" x14ac:dyDescent="0.2">
      <c r="A32" s="46" t="s">
        <v>22</v>
      </c>
      <c r="B32" s="57">
        <v>0</v>
      </c>
      <c r="C32" s="23">
        <v>300</v>
      </c>
      <c r="D32" s="23">
        <f>67.1+300</f>
        <v>367.1</v>
      </c>
    </row>
    <row r="33" spans="1:7" ht="14.25" customHeight="1" thickBot="1" x14ac:dyDescent="0.25">
      <c r="A33" s="58" t="s">
        <v>56</v>
      </c>
      <c r="B33" s="59">
        <f>SUM(B24:B32)</f>
        <v>7355</v>
      </c>
      <c r="C33" s="60">
        <f>SUM(C24:C32)</f>
        <v>640</v>
      </c>
      <c r="D33" s="60">
        <f>SUM(D24:D32)</f>
        <v>2323.92</v>
      </c>
      <c r="E33" s="55"/>
      <c r="F33" s="61"/>
      <c r="G33" s="55"/>
    </row>
    <row r="34" spans="1:7" ht="14.25" customHeight="1" thickTop="1" thickBot="1" x14ac:dyDescent="0.25">
      <c r="A34" s="65" t="s">
        <v>57</v>
      </c>
      <c r="B34" s="66">
        <f>B22-B33</f>
        <v>9253</v>
      </c>
      <c r="C34" s="67">
        <f>C22-C33</f>
        <v>-400</v>
      </c>
      <c r="D34" s="67">
        <f>D22-D33</f>
        <v>11039.46</v>
      </c>
      <c r="E34" s="55"/>
      <c r="F34" s="61"/>
      <c r="G34" s="55"/>
    </row>
    <row r="35" spans="1:7" ht="13.5" customHeight="1" thickTop="1" x14ac:dyDescent="0.2">
      <c r="A35" s="68"/>
      <c r="C35" s="48" t="s">
        <v>34</v>
      </c>
      <c r="D35" s="48" t="s">
        <v>35</v>
      </c>
    </row>
    <row r="36" spans="1:7" ht="13.5" customHeight="1" x14ac:dyDescent="0.2">
      <c r="A36" s="69" t="s">
        <v>58</v>
      </c>
      <c r="B36" s="70" t="s">
        <v>8</v>
      </c>
      <c r="C36" s="53" t="s">
        <v>37</v>
      </c>
      <c r="D36" s="53" t="s">
        <v>38</v>
      </c>
    </row>
    <row r="37" spans="1:7" ht="13.5" customHeight="1" x14ac:dyDescent="0.2">
      <c r="A37" s="46" t="s">
        <v>59</v>
      </c>
      <c r="B37" s="20">
        <v>200</v>
      </c>
      <c r="C37" s="22">
        <v>200</v>
      </c>
      <c r="D37" s="22">
        <v>200</v>
      </c>
      <c r="E37" s="71"/>
    </row>
    <row r="38" spans="1:7" ht="13.5" customHeight="1" x14ac:dyDescent="0.2">
      <c r="A38" s="46" t="s">
        <v>60</v>
      </c>
      <c r="B38" s="20">
        <v>200</v>
      </c>
      <c r="C38" s="22">
        <v>200</v>
      </c>
      <c r="D38" s="22">
        <v>200</v>
      </c>
      <c r="E38" s="71"/>
    </row>
    <row r="39" spans="1:7" ht="13.5" customHeight="1" x14ac:dyDescent="0.2">
      <c r="A39" s="46" t="s">
        <v>61</v>
      </c>
      <c r="B39" s="20">
        <v>400</v>
      </c>
      <c r="C39" s="22">
        <v>0</v>
      </c>
      <c r="D39" s="22">
        <v>0</v>
      </c>
      <c r="E39" s="71"/>
    </row>
    <row r="40" spans="1:7" ht="13.5" customHeight="1" x14ac:dyDescent="0.2">
      <c r="A40" s="46" t="s">
        <v>62</v>
      </c>
      <c r="B40" s="72">
        <v>1500</v>
      </c>
      <c r="C40" s="22">
        <v>1500</v>
      </c>
      <c r="D40" s="22">
        <f>1500</f>
        <v>1500</v>
      </c>
      <c r="E40" s="71"/>
    </row>
    <row r="41" spans="1:7" ht="13.5" customHeight="1" x14ac:dyDescent="0.2">
      <c r="A41" s="46" t="s">
        <v>63</v>
      </c>
      <c r="B41" s="72">
        <v>1250</v>
      </c>
      <c r="C41" s="22">
        <v>0</v>
      </c>
      <c r="D41" s="22">
        <v>0</v>
      </c>
      <c r="E41" s="71"/>
    </row>
    <row r="42" spans="1:7" ht="13.5" customHeight="1" x14ac:dyDescent="0.2">
      <c r="A42" s="46" t="s">
        <v>64</v>
      </c>
      <c r="B42" s="20">
        <v>390</v>
      </c>
      <c r="C42" s="22">
        <v>0</v>
      </c>
      <c r="D42" s="22">
        <v>390</v>
      </c>
      <c r="E42" s="71"/>
    </row>
    <row r="43" spans="1:7" ht="13.5" customHeight="1" x14ac:dyDescent="0.2">
      <c r="A43" s="46" t="s">
        <v>65</v>
      </c>
      <c r="B43" s="20">
        <v>234</v>
      </c>
      <c r="C43" s="22">
        <v>0</v>
      </c>
      <c r="D43" s="22">
        <v>234</v>
      </c>
      <c r="E43" s="71"/>
    </row>
    <row r="44" spans="1:7" ht="13.5" customHeight="1" x14ac:dyDescent="0.2">
      <c r="A44" s="46" t="s">
        <v>66</v>
      </c>
      <c r="B44" s="20">
        <v>195</v>
      </c>
      <c r="C44" s="22">
        <v>0</v>
      </c>
      <c r="D44" s="22">
        <v>156</v>
      </c>
      <c r="E44" s="71"/>
    </row>
    <row r="45" spans="1:7" ht="13.5" customHeight="1" x14ac:dyDescent="0.2">
      <c r="A45" s="46" t="s">
        <v>67</v>
      </c>
      <c r="B45" s="20">
        <v>450</v>
      </c>
      <c r="C45" s="22">
        <v>0</v>
      </c>
      <c r="D45" s="22">
        <v>0</v>
      </c>
      <c r="E45" s="71"/>
    </row>
    <row r="46" spans="1:7" ht="13.5" customHeight="1" x14ac:dyDescent="0.2">
      <c r="A46" s="46" t="s">
        <v>68</v>
      </c>
      <c r="B46" s="20">
        <v>700</v>
      </c>
      <c r="C46" s="22">
        <v>0</v>
      </c>
      <c r="D46" s="22">
        <v>0</v>
      </c>
      <c r="E46" s="71"/>
    </row>
    <row r="47" spans="1:7" ht="13.5" customHeight="1" x14ac:dyDescent="0.2">
      <c r="A47" s="46" t="s">
        <v>69</v>
      </c>
      <c r="B47" s="20">
        <v>0</v>
      </c>
      <c r="C47" s="22">
        <v>0</v>
      </c>
      <c r="D47" s="22">
        <v>0</v>
      </c>
      <c r="E47" s="71"/>
    </row>
    <row r="48" spans="1:7" ht="13.5" customHeight="1" x14ac:dyDescent="0.2">
      <c r="A48" s="73" t="s">
        <v>70</v>
      </c>
      <c r="B48" s="20">
        <v>250</v>
      </c>
      <c r="C48" s="22">
        <v>0</v>
      </c>
      <c r="D48" s="22">
        <v>0</v>
      </c>
      <c r="E48" s="71"/>
    </row>
    <row r="49" spans="1:5" ht="13.5" customHeight="1" x14ac:dyDescent="0.2">
      <c r="A49" s="46" t="s">
        <v>71</v>
      </c>
      <c r="B49" s="20">
        <v>50</v>
      </c>
      <c r="C49" s="22">
        <v>0</v>
      </c>
      <c r="D49" s="22">
        <v>0</v>
      </c>
      <c r="E49" s="71"/>
    </row>
    <row r="50" spans="1:5" ht="13.5" customHeight="1" x14ac:dyDescent="0.2">
      <c r="A50" s="46" t="s">
        <v>72</v>
      </c>
      <c r="B50" s="20">
        <v>250</v>
      </c>
      <c r="C50" s="22">
        <v>0</v>
      </c>
      <c r="D50" s="22">
        <v>0</v>
      </c>
      <c r="E50" s="71"/>
    </row>
    <row r="51" spans="1:5" ht="13.5" customHeight="1" x14ac:dyDescent="0.2">
      <c r="A51" s="46" t="s">
        <v>73</v>
      </c>
      <c r="B51" s="20">
        <v>200</v>
      </c>
      <c r="C51" s="22">
        <v>0</v>
      </c>
      <c r="D51" s="22">
        <v>0</v>
      </c>
      <c r="E51" s="71"/>
    </row>
    <row r="52" spans="1:5" ht="13.5" customHeight="1" x14ac:dyDescent="0.2">
      <c r="A52" s="45" t="s">
        <v>74</v>
      </c>
      <c r="B52" s="20">
        <v>250</v>
      </c>
      <c r="C52" s="22">
        <v>0</v>
      </c>
      <c r="D52" s="22">
        <v>0</v>
      </c>
      <c r="E52" s="71"/>
    </row>
    <row r="53" spans="1:5" ht="13.5" customHeight="1" x14ac:dyDescent="0.2">
      <c r="A53" s="46" t="s">
        <v>75</v>
      </c>
      <c r="B53" s="20">
        <v>100</v>
      </c>
      <c r="C53" s="22">
        <v>0</v>
      </c>
      <c r="D53" s="22">
        <v>0</v>
      </c>
      <c r="E53" s="71"/>
    </row>
    <row r="54" spans="1:5" ht="13.5" customHeight="1" x14ac:dyDescent="0.2">
      <c r="A54" s="45" t="s">
        <v>76</v>
      </c>
      <c r="B54" s="20">
        <v>150</v>
      </c>
      <c r="C54" s="22">
        <v>0</v>
      </c>
      <c r="D54" s="22">
        <v>0</v>
      </c>
      <c r="E54" s="71"/>
    </row>
    <row r="55" spans="1:5" ht="13.5" customHeight="1" x14ac:dyDescent="0.2">
      <c r="A55" s="46" t="s">
        <v>77</v>
      </c>
      <c r="B55" s="20">
        <v>600</v>
      </c>
      <c r="C55" s="22">
        <v>0</v>
      </c>
      <c r="D55" s="22">
        <v>0</v>
      </c>
      <c r="E55" s="71"/>
    </row>
    <row r="56" spans="1:5" ht="13.5" customHeight="1" x14ac:dyDescent="0.2">
      <c r="A56" s="46" t="s">
        <v>78</v>
      </c>
      <c r="B56" s="20">
        <v>20</v>
      </c>
      <c r="C56" s="22">
        <v>0</v>
      </c>
      <c r="D56" s="22">
        <v>0</v>
      </c>
      <c r="E56" s="71"/>
    </row>
    <row r="57" spans="1:5" ht="13.5" customHeight="1" x14ac:dyDescent="0.2">
      <c r="A57" s="46" t="s">
        <v>79</v>
      </c>
      <c r="B57" s="72">
        <v>1500</v>
      </c>
      <c r="C57" s="22">
        <f>69.99+109.28</f>
        <v>179.26999999999998</v>
      </c>
      <c r="D57" s="22">
        <f>83.11+151.42+71.76+198.98+66.32+204.97+144+36.4+69.99+69.99+109.28</f>
        <v>1206.2199999999998</v>
      </c>
      <c r="E57" s="71"/>
    </row>
    <row r="58" spans="1:5" ht="13.5" customHeight="1" x14ac:dyDescent="0.2">
      <c r="A58" s="46" t="s">
        <v>80</v>
      </c>
      <c r="B58" s="20">
        <v>100</v>
      </c>
      <c r="C58" s="22">
        <v>0</v>
      </c>
      <c r="D58" s="22">
        <v>0</v>
      </c>
      <c r="E58" s="71"/>
    </row>
    <row r="59" spans="1:5" ht="13.5" customHeight="1" x14ac:dyDescent="0.2">
      <c r="A59" s="46" t="s">
        <v>81</v>
      </c>
      <c r="B59" s="20">
        <v>100</v>
      </c>
      <c r="C59" s="22">
        <v>0</v>
      </c>
      <c r="D59" s="22">
        <v>0</v>
      </c>
      <c r="E59" s="71"/>
    </row>
    <row r="60" spans="1:5" ht="13.5" customHeight="1" x14ac:dyDescent="0.2">
      <c r="A60" s="46" t="s">
        <v>82</v>
      </c>
      <c r="B60" s="20">
        <v>0</v>
      </c>
      <c r="C60" s="22">
        <v>0</v>
      </c>
      <c r="D60" s="22">
        <v>0</v>
      </c>
      <c r="E60" s="71"/>
    </row>
    <row r="61" spans="1:5" ht="13.5" customHeight="1" x14ac:dyDescent="0.2">
      <c r="A61" s="46" t="s">
        <v>83</v>
      </c>
      <c r="B61" s="20">
        <v>250</v>
      </c>
      <c r="C61" s="22">
        <v>250</v>
      </c>
      <c r="D61" s="22">
        <v>250</v>
      </c>
      <c r="E61" s="71"/>
    </row>
    <row r="62" spans="1:5" ht="13.5" customHeight="1" x14ac:dyDescent="0.2">
      <c r="A62" s="46" t="s">
        <v>84</v>
      </c>
      <c r="B62" s="20">
        <v>0</v>
      </c>
      <c r="C62" s="22">
        <v>0</v>
      </c>
      <c r="D62" s="22">
        <v>0</v>
      </c>
      <c r="E62" s="71"/>
    </row>
    <row r="63" spans="1:5" ht="13.5" customHeight="1" x14ac:dyDescent="0.2">
      <c r="A63" s="46" t="s">
        <v>85</v>
      </c>
      <c r="B63" s="20">
        <v>150</v>
      </c>
      <c r="C63" s="22">
        <v>0</v>
      </c>
      <c r="D63" s="22">
        <v>150</v>
      </c>
      <c r="E63" s="71"/>
    </row>
    <row r="64" spans="1:5" ht="13.5" customHeight="1" x14ac:dyDescent="0.2">
      <c r="A64" s="46" t="s">
        <v>86</v>
      </c>
      <c r="B64" s="20">
        <v>0</v>
      </c>
      <c r="C64" s="22">
        <v>0</v>
      </c>
      <c r="D64" s="22">
        <v>0</v>
      </c>
      <c r="E64" s="71"/>
    </row>
    <row r="65" spans="1:7" ht="13.5" customHeight="1" x14ac:dyDescent="0.2">
      <c r="A65" s="46" t="s">
        <v>87</v>
      </c>
      <c r="B65" s="20">
        <v>0</v>
      </c>
      <c r="C65" s="22">
        <v>0</v>
      </c>
      <c r="D65" s="22">
        <v>0</v>
      </c>
      <c r="E65" s="71"/>
    </row>
    <row r="66" spans="1:7" ht="13.5" customHeight="1" x14ac:dyDescent="0.2">
      <c r="A66" s="46" t="s">
        <v>88</v>
      </c>
      <c r="B66" s="20">
        <v>0</v>
      </c>
      <c r="C66" s="22">
        <v>0</v>
      </c>
      <c r="D66" s="22">
        <v>0</v>
      </c>
      <c r="E66" s="71"/>
    </row>
    <row r="67" spans="1:7" ht="13.5" customHeight="1" x14ac:dyDescent="0.2">
      <c r="A67" s="46" t="s">
        <v>89</v>
      </c>
      <c r="B67" s="20">
        <v>150</v>
      </c>
      <c r="C67" s="22">
        <v>0</v>
      </c>
      <c r="D67" s="22">
        <v>0</v>
      </c>
      <c r="E67" s="71"/>
    </row>
    <row r="68" spans="1:7" ht="13.5" customHeight="1" x14ac:dyDescent="0.2">
      <c r="A68" s="74" t="s">
        <v>90</v>
      </c>
      <c r="B68" s="20">
        <v>400</v>
      </c>
      <c r="C68" s="22">
        <v>0</v>
      </c>
      <c r="D68" s="22">
        <f>100+100+250</f>
        <v>450</v>
      </c>
      <c r="E68" s="71"/>
    </row>
    <row r="69" spans="1:7" ht="13.5" customHeight="1" thickBot="1" x14ac:dyDescent="0.25">
      <c r="A69" s="58" t="s">
        <v>91</v>
      </c>
      <c r="B69" s="27">
        <f>SUM(B37:B68)</f>
        <v>10039</v>
      </c>
      <c r="C69" s="60">
        <f>SUM(C37:C68)</f>
        <v>2329.27</v>
      </c>
      <c r="D69" s="60">
        <f>SUM(D37:D68)</f>
        <v>4736.2199999999993</v>
      </c>
      <c r="E69" s="75"/>
      <c r="F69" s="61"/>
      <c r="G69" s="76"/>
    </row>
    <row r="70" spans="1:7" ht="13.5" customHeight="1" thickTop="1" thickBot="1" x14ac:dyDescent="0.25">
      <c r="A70" s="77" t="s">
        <v>92</v>
      </c>
      <c r="B70" s="27">
        <f>B34-B69</f>
        <v>-786</v>
      </c>
      <c r="C70" s="60">
        <f>C34-C69</f>
        <v>-2729.27</v>
      </c>
      <c r="D70" s="60">
        <f>D34-D69</f>
        <v>6303.24</v>
      </c>
      <c r="F70" s="61"/>
    </row>
    <row r="71" spans="1:7" ht="13.5" customHeight="1" thickTop="1" x14ac:dyDescent="0.2">
      <c r="A71" s="78" t="s">
        <v>93</v>
      </c>
      <c r="B71" s="79">
        <v>1673.49</v>
      </c>
      <c r="C71" s="80">
        <v>10706</v>
      </c>
      <c r="D71" s="80">
        <v>1673.49</v>
      </c>
      <c r="F71" s="61"/>
    </row>
    <row r="72" spans="1:7" ht="13.5" customHeight="1" thickBot="1" x14ac:dyDescent="0.25">
      <c r="A72" s="81" t="s">
        <v>94</v>
      </c>
      <c r="B72" s="27">
        <f>B71+B70</f>
        <v>887.49</v>
      </c>
      <c r="C72" s="28">
        <f>C71+C70</f>
        <v>7976.73</v>
      </c>
      <c r="D72" s="28">
        <f>D71+D70</f>
        <v>7976.73</v>
      </c>
      <c r="F72" s="61"/>
    </row>
    <row r="73" spans="1:7" ht="13.5" customHeight="1" thickTop="1" thickBot="1" x14ac:dyDescent="0.25">
      <c r="A73" s="82" t="s">
        <v>95</v>
      </c>
      <c r="B73" s="83">
        <v>2000</v>
      </c>
      <c r="C73" s="84"/>
      <c r="D73" s="84">
        <v>2000</v>
      </c>
    </row>
    <row r="74" spans="1:7" ht="13.5" customHeight="1" thickTop="1" x14ac:dyDescent="0.2">
      <c r="A74" s="68" t="s">
        <v>96</v>
      </c>
      <c r="B74" s="85">
        <f>B72-B73</f>
        <v>-1112.51</v>
      </c>
      <c r="C74" s="86"/>
      <c r="D74" s="86">
        <f>D72-D73</f>
        <v>5976.73</v>
      </c>
    </row>
    <row r="75" spans="1:7" ht="6.6" customHeight="1" x14ac:dyDescent="0.2">
      <c r="A75" s="68"/>
      <c r="B75" s="86"/>
      <c r="C75" s="23"/>
      <c r="D75" s="23"/>
    </row>
    <row r="76" spans="1:7" ht="14.45" customHeight="1" x14ac:dyDescent="0.2">
      <c r="A76" s="1" t="s">
        <v>104</v>
      </c>
      <c r="B76" s="89" t="s">
        <v>103</v>
      </c>
    </row>
    <row r="77" spans="1:7" ht="14.25" customHeight="1" x14ac:dyDescent="0.2">
      <c r="A77" s="99">
        <v>43677</v>
      </c>
      <c r="B77" s="100"/>
      <c r="C77" s="100"/>
      <c r="D77" s="100"/>
    </row>
    <row r="78" spans="1:7" s="21" customFormat="1" ht="14.25" customHeight="1" x14ac:dyDescent="0.2">
      <c r="A78" s="1"/>
      <c r="C78" s="22"/>
      <c r="D78" s="22"/>
      <c r="E78" s="45"/>
      <c r="F78" s="46"/>
      <c r="G78" s="46"/>
    </row>
    <row r="79" spans="1:7" s="21" customFormat="1" ht="14.25" customHeight="1" x14ac:dyDescent="0.2">
      <c r="A79" s="87" t="s">
        <v>97</v>
      </c>
      <c r="C79" s="22"/>
      <c r="D79" s="22"/>
      <c r="E79" s="45"/>
      <c r="F79" s="46"/>
      <c r="G79" s="46"/>
    </row>
    <row r="80" spans="1:7" ht="14.25" customHeight="1" x14ac:dyDescent="0.2">
      <c r="A80" s="46" t="s">
        <v>98</v>
      </c>
    </row>
    <row r="82" spans="1:1" ht="14.25" customHeight="1" x14ac:dyDescent="0.2">
      <c r="A82" s="74" t="s">
        <v>22</v>
      </c>
    </row>
    <row r="83" spans="1:1" ht="14.25" customHeight="1" x14ac:dyDescent="0.2">
      <c r="A83" s="46" t="s">
        <v>99</v>
      </c>
    </row>
    <row r="85" spans="1:1" ht="14.25" customHeight="1" x14ac:dyDescent="0.2">
      <c r="A85" s="74" t="s">
        <v>30</v>
      </c>
    </row>
    <row r="86" spans="1:1" ht="14.25" customHeight="1" x14ac:dyDescent="0.2">
      <c r="A86" s="88" t="s">
        <v>100</v>
      </c>
    </row>
    <row r="87" spans="1:1" ht="14.25" customHeight="1" x14ac:dyDescent="0.2">
      <c r="A87" s="46" t="s">
        <v>101</v>
      </c>
    </row>
    <row r="88" spans="1:1" ht="14.25" customHeight="1" x14ac:dyDescent="0.2">
      <c r="A88" s="46" t="s">
        <v>102</v>
      </c>
    </row>
  </sheetData>
  <mergeCells count="5">
    <mergeCell ref="A1:D1"/>
    <mergeCell ref="A2:D2"/>
    <mergeCell ref="A3:D3"/>
    <mergeCell ref="A4:D4"/>
    <mergeCell ref="A77:D77"/>
  </mergeCells>
  <printOptions horizontalCentered="1"/>
  <pageMargins left="0" right="0" top="0.5" bottom="0.5" header="0.5" footer="0.5"/>
  <pageSetup scale="115" orientation="portrait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Admin -Jun 2019</vt:lpstr>
      <vt:lpstr>Service - Jun 2019</vt:lpstr>
      <vt:lpstr>'Service - Jun 2019'!Print_Area</vt:lpstr>
    </vt:vector>
  </TitlesOfParts>
  <Company>Hazelwood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earbettr</dc:creator>
  <cp:lastModifiedBy>Paul Eckler</cp:lastModifiedBy>
  <dcterms:created xsi:type="dcterms:W3CDTF">2019-07-31T13:20:14Z</dcterms:created>
  <dcterms:modified xsi:type="dcterms:W3CDTF">2019-09-21T00:26:05Z</dcterms:modified>
</cp:coreProperties>
</file>